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0125" windowHeight="4950" activeTab="0"/>
  </bookViews>
  <sheets>
    <sheet name="Tilskud 2015" sheetId="1" r:id="rId1"/>
  </sheets>
  <definedNames/>
  <calcPr calcId="152511"/>
</workbook>
</file>

<file path=xl/sharedStrings.xml><?xml version="1.0" encoding="utf-8"?>
<sst xmlns="http://schemas.openxmlformats.org/spreadsheetml/2006/main" count="48" uniqueCount="46">
  <si>
    <t>Forening</t>
  </si>
  <si>
    <t>Aktivitetsmedlemmer</t>
  </si>
  <si>
    <t>Betalende medlemmer</t>
  </si>
  <si>
    <t>(1) 15%</t>
  </si>
  <si>
    <t>(2) 30%</t>
  </si>
  <si>
    <t>(3) 15%</t>
  </si>
  <si>
    <t>(4)  40%</t>
  </si>
  <si>
    <t>TILSKUD</t>
  </si>
  <si>
    <t>Kont.ber</t>
  </si>
  <si>
    <t>KONTINGENT</t>
  </si>
  <si>
    <t>DFIF-INDB</t>
  </si>
  <si>
    <t>ØVRIGE</t>
  </si>
  <si>
    <t>TOTAL</t>
  </si>
  <si>
    <t>AKTIVE</t>
  </si>
  <si>
    <t>PASSIVE</t>
  </si>
  <si>
    <t>BORNHOLM</t>
  </si>
  <si>
    <t>HADERSLEV</t>
  </si>
  <si>
    <t>HERNING</t>
  </si>
  <si>
    <t>HORSENS</t>
  </si>
  <si>
    <t>KORSØR</t>
  </si>
  <si>
    <t>KØBENHAVN</t>
  </si>
  <si>
    <t>KØGE</t>
  </si>
  <si>
    <t>SYDHAVSØERNE</t>
  </si>
  <si>
    <t>NÆSTVED</t>
  </si>
  <si>
    <t>ODENSE</t>
  </si>
  <si>
    <t>SVENDBORG</t>
  </si>
  <si>
    <t>THISTED</t>
  </si>
  <si>
    <t>AALBORG</t>
  </si>
  <si>
    <t>ÅRHUS</t>
  </si>
  <si>
    <t>HOLBÆK</t>
  </si>
  <si>
    <t>SKIVE</t>
  </si>
  <si>
    <t>STRUER</t>
  </si>
  <si>
    <t>RINGKØBING</t>
  </si>
  <si>
    <t>MIDDELFART</t>
  </si>
  <si>
    <t>GRENÅ</t>
  </si>
  <si>
    <t>ROSKILDE</t>
  </si>
  <si>
    <t>TØNDER</t>
  </si>
  <si>
    <t>HJØRRING</t>
  </si>
  <si>
    <t>FREDENSBORG</t>
  </si>
  <si>
    <t>Udbetaling</t>
  </si>
  <si>
    <t>RIBE</t>
  </si>
  <si>
    <t>Tilskud</t>
  </si>
  <si>
    <t>Modregning</t>
  </si>
  <si>
    <t>Overnat- F_møde</t>
  </si>
  <si>
    <t>TILSKUDS- OG KONTINGENTBEREGNING FOR 2016</t>
  </si>
  <si>
    <t>HERNING,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</si>
</sst>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20"/>
      <name val="Arial fed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0" fillId="0" borderId="0" xfId="0" applyBorder="1"/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centerContinuous"/>
    </xf>
    <xf numFmtId="0" fontId="1" fillId="0" borderId="0" xfId="0" applyFont="1"/>
    <xf numFmtId="165" fontId="0" fillId="0" borderId="0" xfId="20" applyNumberFormat="1" applyFont="1"/>
    <xf numFmtId="165" fontId="0" fillId="0" borderId="0" xfId="0" applyNumberFormat="1" applyBorder="1"/>
    <xf numFmtId="0" fontId="0" fillId="3" borderId="0" xfId="0" applyFill="1"/>
    <xf numFmtId="3" fontId="0" fillId="3" borderId="0" xfId="0" applyNumberFormat="1" applyFill="1"/>
    <xf numFmtId="3" fontId="5" fillId="3" borderId="0" xfId="0" applyNumberFormat="1" applyFont="1" applyFill="1" applyBorder="1"/>
    <xf numFmtId="3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21.57421875" style="1" customWidth="1"/>
    <col min="2" max="3" width="9.8515625" style="2" bestFit="1" customWidth="1"/>
    <col min="4" max="5" width="10.140625" style="2" bestFit="1" customWidth="1"/>
    <col min="6" max="6" width="8.00390625" style="2" bestFit="1" customWidth="1"/>
    <col min="7" max="7" width="10.421875" style="2" bestFit="1" customWidth="1"/>
    <col min="8" max="10" width="8.421875" style="2" bestFit="1" customWidth="1"/>
    <col min="11" max="11" width="9.00390625" style="2" bestFit="1" customWidth="1"/>
    <col min="12" max="12" width="10.8515625" style="2" customWidth="1"/>
    <col min="13" max="13" width="9.8515625" style="2" customWidth="1"/>
    <col min="14" max="14" width="14.00390625" style="2" bestFit="1" customWidth="1"/>
    <col min="15" max="15" width="12.7109375" style="2" bestFit="1" customWidth="1"/>
    <col min="16" max="16" width="0.2890625" style="0" hidden="1" customWidth="1"/>
    <col min="17" max="17" width="15.57421875" style="0" bestFit="1" customWidth="1"/>
    <col min="18" max="18" width="12.7109375" style="0" bestFit="1" customWidth="1"/>
  </cols>
  <sheetData>
    <row r="1" spans="1:12" ht="26.2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12.75" customHeight="1">
      <c r="A3" s="14" t="s">
        <v>0</v>
      </c>
      <c r="B3" s="15" t="s">
        <v>1</v>
      </c>
      <c r="C3" s="15"/>
      <c r="D3" s="15"/>
      <c r="E3" s="15" t="s">
        <v>2</v>
      </c>
      <c r="F3" s="15"/>
      <c r="G3" s="15"/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15" t="s">
        <v>8</v>
      </c>
      <c r="N3" s="14" t="s">
        <v>9</v>
      </c>
      <c r="O3" s="15" t="s">
        <v>41</v>
      </c>
      <c r="P3" s="15"/>
      <c r="Q3" s="15" t="s">
        <v>42</v>
      </c>
      <c r="R3" s="15" t="s">
        <v>39</v>
      </c>
    </row>
    <row r="4" spans="1:18" ht="12.75" customHeight="1">
      <c r="A4" s="4"/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12</v>
      </c>
      <c r="H4" s="5">
        <f>L4/100*15</f>
        <v>21000</v>
      </c>
      <c r="I4" s="5">
        <f>L4*30%</f>
        <v>42000</v>
      </c>
      <c r="J4" s="5">
        <f>L4*15%</f>
        <v>21000</v>
      </c>
      <c r="K4" s="5">
        <f>L4*40%</f>
        <v>56000</v>
      </c>
      <c r="L4" s="5">
        <v>140000</v>
      </c>
      <c r="M4" s="6"/>
      <c r="N4" s="26"/>
      <c r="O4" s="26"/>
      <c r="Q4" s="16" t="s">
        <v>43</v>
      </c>
      <c r="R4" s="19"/>
    </row>
    <row r="5" spans="1:18" ht="12.75" customHeight="1">
      <c r="A5" s="24" t="s">
        <v>15</v>
      </c>
      <c r="B5" s="7">
        <v>40</v>
      </c>
      <c r="C5" s="7">
        <v>28</v>
      </c>
      <c r="D5" s="7">
        <f aca="true" t="shared" si="0" ref="D5:D30">SUM(B5+C5)</f>
        <v>68</v>
      </c>
      <c r="E5" s="7">
        <v>30</v>
      </c>
      <c r="F5" s="7">
        <v>0</v>
      </c>
      <c r="G5" s="7">
        <f aca="true" t="shared" si="1" ref="G5:G30">SUM(E5+F5)</f>
        <v>30</v>
      </c>
      <c r="H5" s="7">
        <f>SUM($L$4*(15/100/26))</f>
        <v>807.6923076923076</v>
      </c>
      <c r="I5" s="7">
        <f aca="true" t="shared" si="2" ref="I5:I30">SUM($I$4*(B5/B$32))</f>
        <v>468.48856664807585</v>
      </c>
      <c r="J5" s="7">
        <f aca="true" t="shared" si="3" ref="J5:J30">SUM($J$4*(C5/C$32))</f>
        <v>374.5222929936306</v>
      </c>
      <c r="K5" s="7">
        <f aca="true" t="shared" si="4" ref="K5:K30">SUM($K$4*(E5/E$32))</f>
        <v>545.2775073028238</v>
      </c>
      <c r="L5" s="13">
        <f aca="true" t="shared" si="5" ref="L5:L30">SUM(H5:K5)</f>
        <v>2195.9806746368376</v>
      </c>
      <c r="M5" s="7">
        <f aca="true" t="shared" si="6" ref="M5:M30">SUM(E5*5)</f>
        <v>150</v>
      </c>
      <c r="N5" s="27">
        <f aca="true" t="shared" si="7" ref="N5:N30">IF(M5&lt;300,300,M5)</f>
        <v>300</v>
      </c>
      <c r="O5" s="28">
        <f aca="true" t="shared" si="8" ref="O5:O30">L5-N5</f>
        <v>1895.9806746368376</v>
      </c>
      <c r="Q5" s="17"/>
      <c r="R5" s="20">
        <f aca="true" t="shared" si="9" ref="R5:R30">+O5-Q5</f>
        <v>1895.9806746368376</v>
      </c>
    </row>
    <row r="6" spans="1:18" ht="12.75" customHeight="1">
      <c r="A6" s="24" t="s">
        <v>38</v>
      </c>
      <c r="B6" s="7">
        <v>97</v>
      </c>
      <c r="C6" s="7">
        <v>54</v>
      </c>
      <c r="D6" s="7">
        <f t="shared" si="0"/>
        <v>151</v>
      </c>
      <c r="E6" s="7">
        <v>97</v>
      </c>
      <c r="F6" s="7">
        <v>0</v>
      </c>
      <c r="G6" s="7">
        <f t="shared" si="1"/>
        <v>97</v>
      </c>
      <c r="H6" s="7">
        <f aca="true" t="shared" si="10" ref="H6:H30">SUM($L$4*(15/100/26))</f>
        <v>807.6923076923076</v>
      </c>
      <c r="I6" s="7">
        <f t="shared" si="2"/>
        <v>1136.084774121584</v>
      </c>
      <c r="J6" s="7">
        <f t="shared" si="3"/>
        <v>722.2929936305733</v>
      </c>
      <c r="K6" s="7">
        <f t="shared" si="4"/>
        <v>1763.06394027913</v>
      </c>
      <c r="L6" s="13">
        <f t="shared" si="5"/>
        <v>4429.1340157235945</v>
      </c>
      <c r="M6" s="7">
        <f t="shared" si="6"/>
        <v>485</v>
      </c>
      <c r="N6" s="27">
        <f t="shared" si="7"/>
        <v>485</v>
      </c>
      <c r="O6" s="28">
        <f t="shared" si="8"/>
        <v>3944.1340157235945</v>
      </c>
      <c r="Q6" s="17"/>
      <c r="R6" s="20">
        <f t="shared" si="9"/>
        <v>3944.1340157235945</v>
      </c>
    </row>
    <row r="7" spans="1:18" ht="12.75" customHeight="1">
      <c r="A7" s="24" t="s">
        <v>34</v>
      </c>
      <c r="B7" s="7">
        <v>23</v>
      </c>
      <c r="C7" s="7">
        <v>57</v>
      </c>
      <c r="D7" s="7">
        <f t="shared" si="0"/>
        <v>80</v>
      </c>
      <c r="E7" s="7">
        <v>66</v>
      </c>
      <c r="F7" s="7">
        <v>0</v>
      </c>
      <c r="G7" s="7">
        <f t="shared" si="1"/>
        <v>66</v>
      </c>
      <c r="H7" s="7">
        <f t="shared" si="10"/>
        <v>807.6923076923076</v>
      </c>
      <c r="I7" s="7">
        <f t="shared" si="2"/>
        <v>269.38092582264363</v>
      </c>
      <c r="J7" s="7">
        <f t="shared" si="3"/>
        <v>762.420382165605</v>
      </c>
      <c r="K7" s="7">
        <f t="shared" si="4"/>
        <v>1199.610516066212</v>
      </c>
      <c r="L7" s="13">
        <f t="shared" si="5"/>
        <v>3039.104131746768</v>
      </c>
      <c r="M7" s="7">
        <f t="shared" si="6"/>
        <v>330</v>
      </c>
      <c r="N7" s="27">
        <f t="shared" si="7"/>
        <v>330</v>
      </c>
      <c r="O7" s="28">
        <f t="shared" si="8"/>
        <v>2709.104131746768</v>
      </c>
      <c r="R7" s="20">
        <f t="shared" si="9"/>
        <v>2709.104131746768</v>
      </c>
    </row>
    <row r="8" spans="1:18" ht="12.75" customHeight="1">
      <c r="A8" s="24" t="s">
        <v>16</v>
      </c>
      <c r="B8" s="7">
        <v>90</v>
      </c>
      <c r="C8" s="7">
        <v>4</v>
      </c>
      <c r="D8" s="7">
        <f t="shared" si="0"/>
        <v>94</v>
      </c>
      <c r="E8" s="7">
        <v>50</v>
      </c>
      <c r="F8" s="7">
        <v>0</v>
      </c>
      <c r="G8" s="7">
        <f t="shared" si="1"/>
        <v>50</v>
      </c>
      <c r="H8" s="7">
        <f t="shared" si="10"/>
        <v>807.6923076923076</v>
      </c>
      <c r="I8" s="7">
        <f t="shared" si="2"/>
        <v>1054.0992749581708</v>
      </c>
      <c r="J8" s="7">
        <f t="shared" si="3"/>
        <v>53.503184713375795</v>
      </c>
      <c r="K8" s="7">
        <f t="shared" si="4"/>
        <v>908.7958455047062</v>
      </c>
      <c r="L8" s="13">
        <f t="shared" si="5"/>
        <v>2824.09061286856</v>
      </c>
      <c r="M8" s="7">
        <f t="shared" si="6"/>
        <v>250</v>
      </c>
      <c r="N8" s="27">
        <f t="shared" si="7"/>
        <v>300</v>
      </c>
      <c r="O8" s="28">
        <f t="shared" si="8"/>
        <v>2524.09061286856</v>
      </c>
      <c r="R8" s="20">
        <f t="shared" si="9"/>
        <v>2524.09061286856</v>
      </c>
    </row>
    <row r="9" spans="1:18" ht="12.75" customHeight="1">
      <c r="A9" s="24" t="s">
        <v>17</v>
      </c>
      <c r="B9" s="7">
        <v>167</v>
      </c>
      <c r="C9" s="7">
        <v>37</v>
      </c>
      <c r="D9" s="7">
        <f t="shared" si="0"/>
        <v>204</v>
      </c>
      <c r="E9" s="7">
        <v>103</v>
      </c>
      <c r="F9" s="7">
        <v>0</v>
      </c>
      <c r="G9" s="7">
        <f t="shared" si="1"/>
        <v>103</v>
      </c>
      <c r="H9" s="7">
        <f t="shared" si="10"/>
        <v>807.6923076923076</v>
      </c>
      <c r="I9" s="7">
        <f t="shared" si="2"/>
        <v>1955.9397657557167</v>
      </c>
      <c r="J9" s="7">
        <f t="shared" si="3"/>
        <v>494.90445859872614</v>
      </c>
      <c r="K9" s="7">
        <f t="shared" si="4"/>
        <v>1872.119441739695</v>
      </c>
      <c r="L9" s="13">
        <f t="shared" si="5"/>
        <v>5130.655973786445</v>
      </c>
      <c r="M9" s="7">
        <f t="shared" si="6"/>
        <v>515</v>
      </c>
      <c r="N9" s="27">
        <f t="shared" si="7"/>
        <v>515</v>
      </c>
      <c r="O9" s="28">
        <f t="shared" si="8"/>
        <v>4615.655973786445</v>
      </c>
      <c r="R9" s="20">
        <f t="shared" si="9"/>
        <v>4615.655973786445</v>
      </c>
    </row>
    <row r="10" spans="1:18" ht="12.75" customHeight="1">
      <c r="A10" s="25" t="s">
        <v>45</v>
      </c>
      <c r="B10" s="7">
        <v>0</v>
      </c>
      <c r="C10" s="7">
        <v>44</v>
      </c>
      <c r="D10" s="7">
        <f t="shared" si="0"/>
        <v>44</v>
      </c>
      <c r="E10" s="7">
        <v>44</v>
      </c>
      <c r="F10" s="7">
        <v>0</v>
      </c>
      <c r="G10" s="7">
        <f t="shared" si="1"/>
        <v>44</v>
      </c>
      <c r="H10" s="7">
        <f t="shared" si="10"/>
        <v>807.6923076923076</v>
      </c>
      <c r="I10" s="7">
        <f t="shared" si="2"/>
        <v>0</v>
      </c>
      <c r="J10" s="7">
        <f t="shared" si="3"/>
        <v>588.5350318471337</v>
      </c>
      <c r="K10" s="7">
        <f t="shared" si="4"/>
        <v>799.7403440441416</v>
      </c>
      <c r="L10" s="13">
        <f t="shared" si="5"/>
        <v>2195.967683583583</v>
      </c>
      <c r="M10" s="7">
        <f t="shared" si="6"/>
        <v>220</v>
      </c>
      <c r="N10" s="27">
        <f t="shared" si="7"/>
        <v>300</v>
      </c>
      <c r="O10" s="28">
        <f t="shared" si="8"/>
        <v>1895.967683583583</v>
      </c>
      <c r="R10" s="20">
        <f t="shared" si="9"/>
        <v>1895.967683583583</v>
      </c>
    </row>
    <row r="11" spans="1:18" ht="12.75" customHeight="1">
      <c r="A11" s="24" t="s">
        <v>37</v>
      </c>
      <c r="B11" s="7">
        <v>42</v>
      </c>
      <c r="C11" s="7">
        <v>12</v>
      </c>
      <c r="D11" s="7">
        <f t="shared" si="0"/>
        <v>54</v>
      </c>
      <c r="E11" s="7">
        <v>49</v>
      </c>
      <c r="F11" s="7">
        <v>24</v>
      </c>
      <c r="G11" s="7">
        <f t="shared" si="1"/>
        <v>73</v>
      </c>
      <c r="H11" s="7">
        <f t="shared" si="10"/>
        <v>807.6923076923076</v>
      </c>
      <c r="I11" s="7">
        <f t="shared" si="2"/>
        <v>491.91299498047965</v>
      </c>
      <c r="J11" s="7">
        <f t="shared" si="3"/>
        <v>160.5095541401274</v>
      </c>
      <c r="K11" s="7">
        <f t="shared" si="4"/>
        <v>890.6199285946121</v>
      </c>
      <c r="L11" s="13">
        <f t="shared" si="5"/>
        <v>2350.734785407527</v>
      </c>
      <c r="M11" s="7">
        <f t="shared" si="6"/>
        <v>245</v>
      </c>
      <c r="N11" s="27">
        <f t="shared" si="7"/>
        <v>300</v>
      </c>
      <c r="O11" s="28">
        <f t="shared" si="8"/>
        <v>2050.734785407527</v>
      </c>
      <c r="Q11" s="17"/>
      <c r="R11" s="20">
        <f t="shared" si="9"/>
        <v>2050.734785407527</v>
      </c>
    </row>
    <row r="12" spans="1:18" ht="12.75" customHeight="1">
      <c r="A12" s="24" t="s">
        <v>29</v>
      </c>
      <c r="B12" s="7">
        <v>62</v>
      </c>
      <c r="C12" s="7">
        <v>9</v>
      </c>
      <c r="D12" s="7">
        <f t="shared" si="0"/>
        <v>71</v>
      </c>
      <c r="E12" s="7">
        <v>47</v>
      </c>
      <c r="F12" s="7">
        <v>24</v>
      </c>
      <c r="G12" s="7">
        <f t="shared" si="1"/>
        <v>71</v>
      </c>
      <c r="H12" s="7">
        <f t="shared" si="10"/>
        <v>807.6923076923076</v>
      </c>
      <c r="I12" s="7">
        <f t="shared" si="2"/>
        <v>726.1572783045176</v>
      </c>
      <c r="J12" s="7">
        <f t="shared" si="3"/>
        <v>120.38216560509554</v>
      </c>
      <c r="K12" s="7">
        <f t="shared" si="4"/>
        <v>854.2680947744238</v>
      </c>
      <c r="L12" s="13">
        <f t="shared" si="5"/>
        <v>2508.4998463763445</v>
      </c>
      <c r="M12" s="7">
        <f t="shared" si="6"/>
        <v>235</v>
      </c>
      <c r="N12" s="27">
        <f t="shared" si="7"/>
        <v>300</v>
      </c>
      <c r="O12" s="28">
        <f t="shared" si="8"/>
        <v>2208.4998463763445</v>
      </c>
      <c r="R12" s="20">
        <f t="shared" si="9"/>
        <v>2208.4998463763445</v>
      </c>
    </row>
    <row r="13" spans="1:18" ht="12.75" customHeight="1">
      <c r="A13" s="24" t="s">
        <v>18</v>
      </c>
      <c r="B13" s="7">
        <v>179</v>
      </c>
      <c r="C13" s="7">
        <v>70</v>
      </c>
      <c r="D13" s="7">
        <f t="shared" si="0"/>
        <v>249</v>
      </c>
      <c r="E13" s="7">
        <v>105</v>
      </c>
      <c r="F13" s="7">
        <v>6</v>
      </c>
      <c r="G13" s="7">
        <f t="shared" si="1"/>
        <v>111</v>
      </c>
      <c r="H13" s="7">
        <f t="shared" si="10"/>
        <v>807.6923076923076</v>
      </c>
      <c r="I13" s="7">
        <f t="shared" si="2"/>
        <v>2096.4863357501395</v>
      </c>
      <c r="J13" s="7">
        <f t="shared" si="3"/>
        <v>936.3057324840763</v>
      </c>
      <c r="K13" s="7">
        <f t="shared" si="4"/>
        <v>1908.4712755598832</v>
      </c>
      <c r="L13" s="13">
        <f t="shared" si="5"/>
        <v>5748.955651486406</v>
      </c>
      <c r="M13" s="7">
        <f t="shared" si="6"/>
        <v>525</v>
      </c>
      <c r="N13" s="27">
        <f t="shared" si="7"/>
        <v>525</v>
      </c>
      <c r="O13" s="28">
        <f t="shared" si="8"/>
        <v>5223.955651486406</v>
      </c>
      <c r="Q13" s="17"/>
      <c r="R13" s="20">
        <f t="shared" si="9"/>
        <v>5223.955651486406</v>
      </c>
    </row>
    <row r="14" spans="1:18" ht="12.75" customHeight="1">
      <c r="A14" s="24" t="s">
        <v>19</v>
      </c>
      <c r="B14" s="7">
        <v>128</v>
      </c>
      <c r="C14" s="7">
        <v>63</v>
      </c>
      <c r="D14" s="7">
        <f t="shared" si="0"/>
        <v>191</v>
      </c>
      <c r="E14" s="7">
        <v>109</v>
      </c>
      <c r="F14" s="7">
        <v>0</v>
      </c>
      <c r="G14" s="7">
        <f t="shared" si="1"/>
        <v>109</v>
      </c>
      <c r="H14" s="7">
        <f t="shared" si="10"/>
        <v>807.6923076923076</v>
      </c>
      <c r="I14" s="7">
        <f t="shared" si="2"/>
        <v>1499.1634132738427</v>
      </c>
      <c r="J14" s="7">
        <f t="shared" si="3"/>
        <v>842.6751592356687</v>
      </c>
      <c r="K14" s="7">
        <f t="shared" si="4"/>
        <v>1981.1749432002596</v>
      </c>
      <c r="L14" s="13">
        <f t="shared" si="5"/>
        <v>5130.705823402079</v>
      </c>
      <c r="M14" s="7">
        <f t="shared" si="6"/>
        <v>545</v>
      </c>
      <c r="N14" s="27">
        <f t="shared" si="7"/>
        <v>545</v>
      </c>
      <c r="O14" s="28">
        <f t="shared" si="8"/>
        <v>4585.705823402079</v>
      </c>
      <c r="Q14" s="17"/>
      <c r="R14" s="20">
        <f t="shared" si="9"/>
        <v>4585.705823402079</v>
      </c>
    </row>
    <row r="15" spans="1:18" ht="12.75" customHeight="1">
      <c r="A15" s="24" t="s">
        <v>20</v>
      </c>
      <c r="B15" s="7">
        <v>854</v>
      </c>
      <c r="C15" s="7">
        <v>241</v>
      </c>
      <c r="D15" s="7">
        <f t="shared" si="0"/>
        <v>1095</v>
      </c>
      <c r="E15" s="7">
        <v>512</v>
      </c>
      <c r="F15" s="7">
        <v>84</v>
      </c>
      <c r="G15" s="7">
        <f t="shared" si="1"/>
        <v>596</v>
      </c>
      <c r="H15" s="7">
        <f t="shared" si="10"/>
        <v>807.6923076923076</v>
      </c>
      <c r="I15" s="7">
        <f t="shared" si="2"/>
        <v>10002.23089793642</v>
      </c>
      <c r="J15" s="7">
        <f t="shared" si="3"/>
        <v>3223.5668789808915</v>
      </c>
      <c r="K15" s="7">
        <f t="shared" si="4"/>
        <v>9306.069457968191</v>
      </c>
      <c r="L15" s="13">
        <f t="shared" si="5"/>
        <v>23339.559542577812</v>
      </c>
      <c r="M15" s="7">
        <f t="shared" si="6"/>
        <v>2560</v>
      </c>
      <c r="N15" s="27">
        <f t="shared" si="7"/>
        <v>2560</v>
      </c>
      <c r="O15" s="28">
        <f t="shared" si="8"/>
        <v>20779.559542577812</v>
      </c>
      <c r="Q15" s="17"/>
      <c r="R15" s="20">
        <f t="shared" si="9"/>
        <v>20779.559542577812</v>
      </c>
    </row>
    <row r="16" spans="1:18" ht="12.75" customHeight="1">
      <c r="A16" s="24" t="s">
        <v>21</v>
      </c>
      <c r="B16" s="7">
        <v>57</v>
      </c>
      <c r="C16" s="7">
        <v>0</v>
      </c>
      <c r="D16" s="7">
        <f t="shared" si="0"/>
        <v>57</v>
      </c>
      <c r="E16" s="7">
        <v>150</v>
      </c>
      <c r="F16" s="7">
        <v>0</v>
      </c>
      <c r="G16" s="7">
        <f t="shared" si="1"/>
        <v>150</v>
      </c>
      <c r="H16" s="7">
        <f t="shared" si="10"/>
        <v>807.6923076923076</v>
      </c>
      <c r="I16" s="7">
        <f t="shared" si="2"/>
        <v>667.596207473508</v>
      </c>
      <c r="J16" s="7">
        <f t="shared" si="3"/>
        <v>0</v>
      </c>
      <c r="K16" s="7">
        <f t="shared" si="4"/>
        <v>2726.387536514119</v>
      </c>
      <c r="L16" s="13">
        <f t="shared" si="5"/>
        <v>4201.676051679935</v>
      </c>
      <c r="M16" s="7">
        <f t="shared" si="6"/>
        <v>750</v>
      </c>
      <c r="N16" s="27">
        <f t="shared" si="7"/>
        <v>750</v>
      </c>
      <c r="O16" s="28">
        <f t="shared" si="8"/>
        <v>3451.676051679935</v>
      </c>
      <c r="R16" s="20">
        <f t="shared" si="9"/>
        <v>3451.676051679935</v>
      </c>
    </row>
    <row r="17" spans="1:18" ht="12.75" customHeight="1">
      <c r="A17" s="24" t="s">
        <v>33</v>
      </c>
      <c r="B17" s="7">
        <v>149</v>
      </c>
      <c r="C17" s="7">
        <v>90</v>
      </c>
      <c r="D17" s="7">
        <f t="shared" si="0"/>
        <v>239</v>
      </c>
      <c r="E17" s="7">
        <v>169</v>
      </c>
      <c r="F17" s="7">
        <v>0</v>
      </c>
      <c r="G17" s="7">
        <f t="shared" si="1"/>
        <v>169</v>
      </c>
      <c r="H17" s="7">
        <f t="shared" si="10"/>
        <v>807.6923076923076</v>
      </c>
      <c r="I17" s="7">
        <f t="shared" si="2"/>
        <v>1745.1199107640828</v>
      </c>
      <c r="J17" s="7">
        <f t="shared" si="3"/>
        <v>1203.8216560509554</v>
      </c>
      <c r="K17" s="7">
        <f t="shared" si="4"/>
        <v>3071.7299578059074</v>
      </c>
      <c r="L17" s="13">
        <f t="shared" si="5"/>
        <v>6828.363832313253</v>
      </c>
      <c r="M17" s="7">
        <f t="shared" si="6"/>
        <v>845</v>
      </c>
      <c r="N17" s="27">
        <f t="shared" si="7"/>
        <v>845</v>
      </c>
      <c r="O17" s="28">
        <f t="shared" si="8"/>
        <v>5983.363832313253</v>
      </c>
      <c r="R17" s="20">
        <f t="shared" si="9"/>
        <v>5983.363832313253</v>
      </c>
    </row>
    <row r="18" spans="1:18" ht="12.75" customHeight="1">
      <c r="A18" s="24" t="s">
        <v>23</v>
      </c>
      <c r="B18" s="7">
        <v>34</v>
      </c>
      <c r="C18" s="7">
        <v>46</v>
      </c>
      <c r="D18" s="7">
        <f t="shared" si="0"/>
        <v>80</v>
      </c>
      <c r="E18" s="7">
        <v>49</v>
      </c>
      <c r="F18" s="7">
        <v>0</v>
      </c>
      <c r="G18" s="7">
        <f t="shared" si="1"/>
        <v>49</v>
      </c>
      <c r="H18" s="7">
        <f t="shared" si="10"/>
        <v>807.6923076923076</v>
      </c>
      <c r="I18" s="7">
        <f t="shared" si="2"/>
        <v>398.2152816508645</v>
      </c>
      <c r="J18" s="7">
        <f t="shared" si="3"/>
        <v>615.2866242038217</v>
      </c>
      <c r="K18" s="7">
        <f t="shared" si="4"/>
        <v>890.6199285946121</v>
      </c>
      <c r="L18" s="13">
        <f t="shared" si="5"/>
        <v>2711.8141421416058</v>
      </c>
      <c r="M18" s="7">
        <f t="shared" si="6"/>
        <v>245</v>
      </c>
      <c r="N18" s="27">
        <f t="shared" si="7"/>
        <v>300</v>
      </c>
      <c r="O18" s="28">
        <f t="shared" si="8"/>
        <v>2411.8141421416058</v>
      </c>
      <c r="R18" s="20">
        <f t="shared" si="9"/>
        <v>2411.8141421416058</v>
      </c>
    </row>
    <row r="19" spans="1:18" ht="12.75" customHeight="1">
      <c r="A19" s="24" t="s">
        <v>24</v>
      </c>
      <c r="B19" s="7">
        <v>380</v>
      </c>
      <c r="C19" s="7">
        <v>0</v>
      </c>
      <c r="D19" s="7">
        <f t="shared" si="0"/>
        <v>380</v>
      </c>
      <c r="E19" s="7">
        <v>146</v>
      </c>
      <c r="F19" s="7">
        <v>0</v>
      </c>
      <c r="G19" s="7">
        <f t="shared" si="1"/>
        <v>146</v>
      </c>
      <c r="H19" s="7">
        <f t="shared" si="10"/>
        <v>807.6923076923076</v>
      </c>
      <c r="I19" s="7">
        <f t="shared" si="2"/>
        <v>4450.641383156721</v>
      </c>
      <c r="J19" s="7">
        <f t="shared" si="3"/>
        <v>0</v>
      </c>
      <c r="K19" s="7">
        <f t="shared" si="4"/>
        <v>2653.683868873742</v>
      </c>
      <c r="L19" s="13">
        <f t="shared" si="5"/>
        <v>7912.01755972277</v>
      </c>
      <c r="M19" s="7">
        <f t="shared" si="6"/>
        <v>730</v>
      </c>
      <c r="N19" s="27">
        <f t="shared" si="7"/>
        <v>730</v>
      </c>
      <c r="O19" s="28">
        <f t="shared" si="8"/>
        <v>7182.01755972277</v>
      </c>
      <c r="R19" s="20">
        <f t="shared" si="9"/>
        <v>7182.01755972277</v>
      </c>
    </row>
    <row r="20" spans="1:18" ht="12.75" customHeight="1">
      <c r="A20" s="24" t="s">
        <v>40</v>
      </c>
      <c r="B20" s="11">
        <v>255</v>
      </c>
      <c r="C20" s="11">
        <v>147</v>
      </c>
      <c r="D20" s="11">
        <f t="shared" si="0"/>
        <v>402</v>
      </c>
      <c r="E20" s="11">
        <v>147</v>
      </c>
      <c r="F20" s="11">
        <v>0</v>
      </c>
      <c r="G20" s="11">
        <f t="shared" si="1"/>
        <v>147</v>
      </c>
      <c r="H20" s="7">
        <f t="shared" si="10"/>
        <v>807.6923076923076</v>
      </c>
      <c r="I20" s="11">
        <f t="shared" si="2"/>
        <v>2986.6146123814838</v>
      </c>
      <c r="J20" s="11">
        <f t="shared" si="3"/>
        <v>1966.2420382165603</v>
      </c>
      <c r="K20" s="11">
        <f t="shared" si="4"/>
        <v>2671.8597857838363</v>
      </c>
      <c r="L20" s="23">
        <f t="shared" si="5"/>
        <v>8432.408744074188</v>
      </c>
      <c r="M20" s="11">
        <f t="shared" si="6"/>
        <v>735</v>
      </c>
      <c r="N20" s="29">
        <f t="shared" si="7"/>
        <v>735</v>
      </c>
      <c r="O20" s="28">
        <f t="shared" si="8"/>
        <v>7697.408744074188</v>
      </c>
      <c r="Q20" s="17"/>
      <c r="R20" s="20">
        <f t="shared" si="9"/>
        <v>7697.408744074188</v>
      </c>
    </row>
    <row r="21" spans="1:18" ht="12.75" customHeight="1">
      <c r="A21" s="24" t="s">
        <v>32</v>
      </c>
      <c r="B21" s="7">
        <v>113</v>
      </c>
      <c r="C21" s="7">
        <v>102</v>
      </c>
      <c r="D21" s="7">
        <f t="shared" si="0"/>
        <v>215</v>
      </c>
      <c r="E21" s="7">
        <v>102</v>
      </c>
      <c r="F21" s="7">
        <v>27</v>
      </c>
      <c r="G21" s="7">
        <f t="shared" si="1"/>
        <v>129</v>
      </c>
      <c r="H21" s="7">
        <f t="shared" si="10"/>
        <v>807.6923076923076</v>
      </c>
      <c r="I21" s="7">
        <f t="shared" si="2"/>
        <v>1323.4802007808141</v>
      </c>
      <c r="J21" s="7">
        <f t="shared" si="3"/>
        <v>1364.3312101910828</v>
      </c>
      <c r="K21" s="7">
        <f t="shared" si="4"/>
        <v>1853.9435248296006</v>
      </c>
      <c r="L21" s="13">
        <f t="shared" si="5"/>
        <v>5349.447243493805</v>
      </c>
      <c r="M21" s="7">
        <f t="shared" si="6"/>
        <v>510</v>
      </c>
      <c r="N21" s="27">
        <f t="shared" si="7"/>
        <v>510</v>
      </c>
      <c r="O21" s="28">
        <f t="shared" si="8"/>
        <v>4839.447243493805</v>
      </c>
      <c r="R21" s="20">
        <f t="shared" si="9"/>
        <v>4839.447243493805</v>
      </c>
    </row>
    <row r="22" spans="1:18" ht="12.75" customHeight="1">
      <c r="A22" s="24" t="s">
        <v>35</v>
      </c>
      <c r="B22" s="7">
        <v>79</v>
      </c>
      <c r="C22" s="7">
        <v>0</v>
      </c>
      <c r="D22" s="7">
        <f t="shared" si="0"/>
        <v>79</v>
      </c>
      <c r="E22" s="7">
        <v>79</v>
      </c>
      <c r="F22" s="7">
        <v>0</v>
      </c>
      <c r="G22" s="7">
        <f t="shared" si="1"/>
        <v>79</v>
      </c>
      <c r="H22" s="7">
        <f t="shared" si="10"/>
        <v>807.6923076923076</v>
      </c>
      <c r="I22" s="7">
        <f t="shared" si="2"/>
        <v>925.2649191299498</v>
      </c>
      <c r="J22" s="7">
        <f t="shared" si="3"/>
        <v>0</v>
      </c>
      <c r="K22" s="7">
        <f t="shared" si="4"/>
        <v>1435.8974358974358</v>
      </c>
      <c r="L22" s="13">
        <f t="shared" si="5"/>
        <v>3168.854662719693</v>
      </c>
      <c r="M22" s="7">
        <f t="shared" si="6"/>
        <v>395</v>
      </c>
      <c r="N22" s="27">
        <f t="shared" si="7"/>
        <v>395</v>
      </c>
      <c r="O22" s="28">
        <f t="shared" si="8"/>
        <v>2773.854662719693</v>
      </c>
      <c r="R22" s="20">
        <f t="shared" si="9"/>
        <v>2773.854662719693</v>
      </c>
    </row>
    <row r="23" spans="1:18" ht="12.75" customHeight="1">
      <c r="A23" s="24" t="s">
        <v>30</v>
      </c>
      <c r="B23" s="7">
        <v>17</v>
      </c>
      <c r="C23" s="7">
        <v>0</v>
      </c>
      <c r="D23" s="7">
        <f t="shared" si="0"/>
        <v>17</v>
      </c>
      <c r="E23" s="7">
        <v>91</v>
      </c>
      <c r="F23" s="7">
        <v>0</v>
      </c>
      <c r="G23" s="7">
        <f t="shared" si="1"/>
        <v>91</v>
      </c>
      <c r="H23" s="7">
        <f t="shared" si="10"/>
        <v>807.6923076923076</v>
      </c>
      <c r="I23" s="7">
        <f t="shared" si="2"/>
        <v>199.10764082543224</v>
      </c>
      <c r="J23" s="7">
        <f t="shared" si="3"/>
        <v>0</v>
      </c>
      <c r="K23" s="7">
        <f t="shared" si="4"/>
        <v>1654.0084388185653</v>
      </c>
      <c r="L23" s="13">
        <f t="shared" si="5"/>
        <v>2660.8083873363053</v>
      </c>
      <c r="M23" s="7">
        <f t="shared" si="6"/>
        <v>455</v>
      </c>
      <c r="N23" s="27">
        <f t="shared" si="7"/>
        <v>455</v>
      </c>
      <c r="O23" s="28">
        <f t="shared" si="8"/>
        <v>2205.8083873363053</v>
      </c>
      <c r="R23" s="20">
        <f t="shared" si="9"/>
        <v>2205.8083873363053</v>
      </c>
    </row>
    <row r="24" spans="1:18" ht="12.75" customHeight="1">
      <c r="A24" s="24" t="s">
        <v>31</v>
      </c>
      <c r="B24" s="7">
        <v>67</v>
      </c>
      <c r="C24" s="7">
        <v>25</v>
      </c>
      <c r="D24" s="7">
        <f t="shared" si="0"/>
        <v>92</v>
      </c>
      <c r="E24" s="7">
        <v>36</v>
      </c>
      <c r="F24" s="7">
        <v>39</v>
      </c>
      <c r="G24" s="7">
        <f t="shared" si="1"/>
        <v>75</v>
      </c>
      <c r="H24" s="7">
        <f t="shared" si="10"/>
        <v>807.6923076923076</v>
      </c>
      <c r="I24" s="7">
        <f t="shared" si="2"/>
        <v>784.7183491355271</v>
      </c>
      <c r="J24" s="7">
        <f t="shared" si="3"/>
        <v>334.3949044585987</v>
      </c>
      <c r="K24" s="7">
        <f t="shared" si="4"/>
        <v>654.3330087633885</v>
      </c>
      <c r="L24" s="13">
        <f t="shared" si="5"/>
        <v>2581.138570049822</v>
      </c>
      <c r="M24" s="7">
        <f t="shared" si="6"/>
        <v>180</v>
      </c>
      <c r="N24" s="27">
        <f t="shared" si="7"/>
        <v>300</v>
      </c>
      <c r="O24" s="28">
        <f t="shared" si="8"/>
        <v>2281.138570049822</v>
      </c>
      <c r="Q24" s="17"/>
      <c r="R24" s="20">
        <f t="shared" si="9"/>
        <v>2281.138570049822</v>
      </c>
    </row>
    <row r="25" spans="1:18" ht="12.75" customHeight="1">
      <c r="A25" s="24" t="s">
        <v>25</v>
      </c>
      <c r="B25" s="7">
        <v>157</v>
      </c>
      <c r="C25" s="7">
        <v>83</v>
      </c>
      <c r="D25" s="7">
        <f t="shared" si="0"/>
        <v>240</v>
      </c>
      <c r="E25" s="7">
        <v>85</v>
      </c>
      <c r="F25" s="7">
        <v>0</v>
      </c>
      <c r="G25" s="7">
        <f t="shared" si="1"/>
        <v>85</v>
      </c>
      <c r="H25" s="7">
        <f t="shared" si="10"/>
        <v>807.6923076923076</v>
      </c>
      <c r="I25" s="7">
        <f t="shared" si="2"/>
        <v>1838.8176240936975</v>
      </c>
      <c r="J25" s="7">
        <f t="shared" si="3"/>
        <v>1110.1910828025477</v>
      </c>
      <c r="K25" s="7">
        <f t="shared" si="4"/>
        <v>1544.9529373580006</v>
      </c>
      <c r="L25" s="13">
        <f t="shared" si="5"/>
        <v>5301.653951946553</v>
      </c>
      <c r="M25" s="7">
        <f t="shared" si="6"/>
        <v>425</v>
      </c>
      <c r="N25" s="27">
        <f t="shared" si="7"/>
        <v>425</v>
      </c>
      <c r="O25" s="28">
        <f t="shared" si="8"/>
        <v>4876.653951946553</v>
      </c>
      <c r="R25" s="20">
        <f t="shared" si="9"/>
        <v>4876.653951946553</v>
      </c>
    </row>
    <row r="26" spans="1:18" ht="12.75" customHeight="1">
      <c r="A26" s="24" t="s">
        <v>22</v>
      </c>
      <c r="B26" s="7">
        <v>103</v>
      </c>
      <c r="C26" s="7">
        <v>0</v>
      </c>
      <c r="D26" s="7">
        <f t="shared" si="0"/>
        <v>103</v>
      </c>
      <c r="E26" s="7">
        <v>44</v>
      </c>
      <c r="F26" s="7">
        <v>0</v>
      </c>
      <c r="G26" s="7">
        <f t="shared" si="1"/>
        <v>44</v>
      </c>
      <c r="H26" s="7">
        <f t="shared" si="10"/>
        <v>807.6923076923076</v>
      </c>
      <c r="I26" s="7">
        <f t="shared" si="2"/>
        <v>1206.3580591187954</v>
      </c>
      <c r="J26" s="7">
        <f t="shared" si="3"/>
        <v>0</v>
      </c>
      <c r="K26" s="7">
        <f t="shared" si="4"/>
        <v>799.7403440441416</v>
      </c>
      <c r="L26" s="13">
        <f t="shared" si="5"/>
        <v>2813.7907108552445</v>
      </c>
      <c r="M26" s="7">
        <f t="shared" si="6"/>
        <v>220</v>
      </c>
      <c r="N26" s="27">
        <f t="shared" si="7"/>
        <v>300</v>
      </c>
      <c r="O26" s="28">
        <f t="shared" si="8"/>
        <v>2513.7907108552445</v>
      </c>
      <c r="Q26" s="17"/>
      <c r="R26" s="20">
        <f t="shared" si="9"/>
        <v>2513.7907108552445</v>
      </c>
    </row>
    <row r="27" spans="1:18" ht="12.75" customHeight="1">
      <c r="A27" s="24" t="s">
        <v>26</v>
      </c>
      <c r="B27" s="7">
        <v>69</v>
      </c>
      <c r="C27" s="7">
        <v>0</v>
      </c>
      <c r="D27" s="7">
        <f t="shared" si="0"/>
        <v>69</v>
      </c>
      <c r="E27" s="7">
        <v>104</v>
      </c>
      <c r="F27" s="7">
        <v>0</v>
      </c>
      <c r="G27" s="7">
        <f t="shared" si="1"/>
        <v>104</v>
      </c>
      <c r="H27" s="7">
        <f t="shared" si="10"/>
        <v>807.6923076923076</v>
      </c>
      <c r="I27" s="7">
        <f t="shared" si="2"/>
        <v>808.1427774679308</v>
      </c>
      <c r="J27" s="7">
        <f t="shared" si="3"/>
        <v>0</v>
      </c>
      <c r="K27" s="7">
        <f t="shared" si="4"/>
        <v>1890.2953586497888</v>
      </c>
      <c r="L27" s="13">
        <f t="shared" si="5"/>
        <v>3506.1304438100274</v>
      </c>
      <c r="M27" s="7">
        <f t="shared" si="6"/>
        <v>520</v>
      </c>
      <c r="N27" s="27">
        <f t="shared" si="7"/>
        <v>520</v>
      </c>
      <c r="O27" s="28">
        <f t="shared" si="8"/>
        <v>2986.1304438100274</v>
      </c>
      <c r="R27" s="20">
        <f t="shared" si="9"/>
        <v>2986.1304438100274</v>
      </c>
    </row>
    <row r="28" spans="1:18" ht="12.75" customHeight="1">
      <c r="A28" s="24" t="s">
        <v>36</v>
      </c>
      <c r="B28" s="7">
        <v>43</v>
      </c>
      <c r="C28" s="7">
        <v>132</v>
      </c>
      <c r="D28" s="7">
        <f t="shared" si="0"/>
        <v>175</v>
      </c>
      <c r="E28" s="7">
        <v>86</v>
      </c>
      <c r="F28" s="7">
        <v>0</v>
      </c>
      <c r="G28" s="7">
        <f t="shared" si="1"/>
        <v>86</v>
      </c>
      <c r="H28" s="7">
        <f t="shared" si="10"/>
        <v>807.6923076923076</v>
      </c>
      <c r="I28" s="7">
        <f t="shared" si="2"/>
        <v>503.6252091466815</v>
      </c>
      <c r="J28" s="7">
        <f t="shared" si="3"/>
        <v>1765.6050955414012</v>
      </c>
      <c r="K28" s="7">
        <f t="shared" si="4"/>
        <v>1563.1288542680948</v>
      </c>
      <c r="L28" s="13">
        <f t="shared" si="5"/>
        <v>4640.051466648485</v>
      </c>
      <c r="M28" s="7">
        <f t="shared" si="6"/>
        <v>430</v>
      </c>
      <c r="N28" s="27">
        <f t="shared" si="7"/>
        <v>430</v>
      </c>
      <c r="O28" s="28">
        <f t="shared" si="8"/>
        <v>4210.051466648485</v>
      </c>
      <c r="Q28" s="17"/>
      <c r="R28" s="20">
        <f t="shared" si="9"/>
        <v>4210.051466648485</v>
      </c>
    </row>
    <row r="29" spans="1:18" ht="12.75" customHeight="1">
      <c r="A29" s="24" t="s">
        <v>27</v>
      </c>
      <c r="B29" s="7">
        <v>203</v>
      </c>
      <c r="C29" s="7">
        <v>227</v>
      </c>
      <c r="D29" s="7">
        <f t="shared" si="0"/>
        <v>430</v>
      </c>
      <c r="E29" s="7">
        <v>212</v>
      </c>
      <c r="F29" s="7">
        <v>38</v>
      </c>
      <c r="G29" s="7">
        <f t="shared" si="1"/>
        <v>250</v>
      </c>
      <c r="H29" s="7">
        <f t="shared" si="10"/>
        <v>807.6923076923076</v>
      </c>
      <c r="I29" s="7">
        <f t="shared" si="2"/>
        <v>2377.579475738985</v>
      </c>
      <c r="J29" s="7">
        <f t="shared" si="3"/>
        <v>3036.3057324840765</v>
      </c>
      <c r="K29" s="7">
        <f t="shared" si="4"/>
        <v>3853.294384939955</v>
      </c>
      <c r="L29" s="13">
        <f t="shared" si="5"/>
        <v>10074.871900855323</v>
      </c>
      <c r="M29" s="7">
        <f t="shared" si="6"/>
        <v>1060</v>
      </c>
      <c r="N29" s="27">
        <f t="shared" si="7"/>
        <v>1060</v>
      </c>
      <c r="O29" s="28">
        <f t="shared" si="8"/>
        <v>9014.871900855323</v>
      </c>
      <c r="R29" s="20">
        <f t="shared" si="9"/>
        <v>9014.871900855323</v>
      </c>
    </row>
    <row r="30" spans="1:18" ht="12.75" customHeight="1">
      <c r="A30" s="24" t="s">
        <v>28</v>
      </c>
      <c r="B30" s="7">
        <v>178</v>
      </c>
      <c r="C30" s="7">
        <v>99</v>
      </c>
      <c r="D30" s="7">
        <f t="shared" si="0"/>
        <v>277</v>
      </c>
      <c r="E30" s="7">
        <v>369</v>
      </c>
      <c r="F30" s="7">
        <v>0</v>
      </c>
      <c r="G30" s="7">
        <f t="shared" si="1"/>
        <v>369</v>
      </c>
      <c r="H30" s="7">
        <f t="shared" si="10"/>
        <v>807.6923076923076</v>
      </c>
      <c r="I30" s="7">
        <f t="shared" si="2"/>
        <v>2084.7741215839374</v>
      </c>
      <c r="J30" s="7">
        <f t="shared" si="3"/>
        <v>1324.2038216560509</v>
      </c>
      <c r="K30" s="7">
        <f t="shared" si="4"/>
        <v>6706.913339824732</v>
      </c>
      <c r="L30" s="13">
        <f t="shared" si="5"/>
        <v>10923.583590757029</v>
      </c>
      <c r="M30" s="7">
        <f t="shared" si="6"/>
        <v>1845</v>
      </c>
      <c r="N30" s="27">
        <f t="shared" si="7"/>
        <v>1845</v>
      </c>
      <c r="O30" s="28">
        <f t="shared" si="8"/>
        <v>9078.583590757029</v>
      </c>
      <c r="R30" s="20">
        <f t="shared" si="9"/>
        <v>9078.583590757029</v>
      </c>
    </row>
    <row r="31" spans="1:18" ht="12.7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7"/>
      <c r="N31" s="27"/>
      <c r="O31" s="28"/>
      <c r="R31" s="19"/>
    </row>
    <row r="32" spans="1:18" ht="12.75" customHeight="1">
      <c r="A32" s="3" t="s">
        <v>12</v>
      </c>
      <c r="B32" s="12">
        <f>SUM(B5:B31)</f>
        <v>3586</v>
      </c>
      <c r="C32" s="12">
        <f>SUM(C5:C30)</f>
        <v>1570</v>
      </c>
      <c r="D32" s="12">
        <f>SUM(B32:C32)</f>
        <v>5156</v>
      </c>
      <c r="E32" s="12">
        <f aca="true" t="shared" si="11" ref="E32:O32">SUM(E5:E31)</f>
        <v>3081</v>
      </c>
      <c r="F32" s="12">
        <f t="shared" si="11"/>
        <v>242</v>
      </c>
      <c r="G32" s="12">
        <f t="shared" si="11"/>
        <v>3323</v>
      </c>
      <c r="H32" s="7">
        <f t="shared" si="11"/>
        <v>21000.00000000001</v>
      </c>
      <c r="I32" s="7">
        <f t="shared" si="11"/>
        <v>41999.999999999985</v>
      </c>
      <c r="J32" s="7">
        <f t="shared" si="11"/>
        <v>21000</v>
      </c>
      <c r="K32" s="7">
        <f t="shared" si="11"/>
        <v>55999.999999999985</v>
      </c>
      <c r="L32" s="13">
        <f t="shared" si="11"/>
        <v>140000</v>
      </c>
      <c r="M32" s="7">
        <f t="shared" si="11"/>
        <v>15405</v>
      </c>
      <c r="N32" s="27">
        <f t="shared" si="11"/>
        <v>16060</v>
      </c>
      <c r="O32" s="28">
        <f t="shared" si="11"/>
        <v>123939.99999999999</v>
      </c>
      <c r="P32" s="10"/>
      <c r="Q32" s="18">
        <f>SUM(Q5:Q30)</f>
        <v>0</v>
      </c>
      <c r="R32" s="21">
        <f>SUM(R5:R31)</f>
        <v>123939.99999999999</v>
      </c>
    </row>
    <row r="33" spans="1:15" ht="12.75" customHeight="1">
      <c r="A33" s="2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2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3:15" ht="16.5" customHeight="1">
      <c r="M35" s="7"/>
      <c r="N35" s="7"/>
      <c r="O35" s="7"/>
    </row>
    <row r="36" spans="1:15" ht="12.7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3:15" ht="26.25" customHeight="1">
      <c r="M40" s="9"/>
      <c r="N40" s="7"/>
      <c r="O40" s="7"/>
    </row>
  </sheetData>
  <printOptions gridLines="1"/>
  <pageMargins left="0.75" right="0.75" top="1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Svend-B. Mandel Hansen</dc:creator>
  <cp:keywords/>
  <dc:description/>
  <cp:lastModifiedBy>Jørn Olsen</cp:lastModifiedBy>
  <cp:lastPrinted>2015-01-29T17:44:54Z</cp:lastPrinted>
  <dcterms:created xsi:type="dcterms:W3CDTF">2005-02-21T20:33:48Z</dcterms:created>
  <dcterms:modified xsi:type="dcterms:W3CDTF">2016-06-07T08:08:31Z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